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<sst xmlns="http://schemas.openxmlformats.org/spreadsheetml/2006/main" count="336" uniqueCount="118">
  <si>
    <t>Flight Denver to Vienna</t>
  </si>
  <si>
    <t>usd</t>
  </si>
  <si>
    <t>tickets</t>
  </si>
  <si>
    <t>online</t>
  </si>
  <si>
    <t>EUR</t>
  </si>
  <si>
    <t>bus from vienna airport to Graz</t>
  </si>
  <si>
    <t>eur</t>
  </si>
  <si>
    <t>transport</t>
  </si>
  <si>
    <t>vienna</t>
  </si>
  <si>
    <t>USD</t>
  </si>
  <si>
    <t>bus to maribor</t>
  </si>
  <si>
    <t>graz</t>
  </si>
  <si>
    <t>ham mushroom pizza big as yo head</t>
  </si>
  <si>
    <t>meal</t>
  </si>
  <si>
    <t>maribor</t>
  </si>
  <si>
    <t>apple pie pizza</t>
  </si>
  <si>
    <t>train to maribor</t>
  </si>
  <si>
    <t>hoce</t>
  </si>
  <si>
    <t>train to celje</t>
  </si>
  <si>
    <t>mince meat pie</t>
  </si>
  <si>
    <t>celje</t>
  </si>
  <si>
    <t>fruit, yogurt, granola</t>
  </si>
  <si>
    <t>castle entry with free coffee</t>
  </si>
  <si>
    <t>attractions</t>
  </si>
  <si>
    <t>bus to Solcava</t>
  </si>
  <si>
    <t>burek with coffee</t>
  </si>
  <si>
    <t>Flights</t>
  </si>
  <si>
    <t>soup with bread</t>
  </si>
  <si>
    <t>korosici</t>
  </si>
  <si>
    <t>Lodging</t>
  </si>
  <si>
    <t>bed and breakfast</t>
  </si>
  <si>
    <t>lodging</t>
  </si>
  <si>
    <t>Transport</t>
  </si>
  <si>
    <t>big soup with bread</t>
  </si>
  <si>
    <t>kamnisko sledo</t>
  </si>
  <si>
    <t>Meals</t>
  </si>
  <si>
    <t>fruit strudel</t>
  </si>
  <si>
    <t>snack</t>
  </si>
  <si>
    <t>Frischaufov dom na Okrešlju</t>
  </si>
  <si>
    <t>Snacks</t>
  </si>
  <si>
    <t>hut (sans discount)</t>
  </si>
  <si>
    <t>Kranjska koča</t>
  </si>
  <si>
    <t>Attractions</t>
  </si>
  <si>
    <t>goulash</t>
  </si>
  <si>
    <t>Bathrooms</t>
  </si>
  <si>
    <t>breakfast</t>
  </si>
  <si>
    <t>Other</t>
  </si>
  <si>
    <t>machine coffee</t>
  </si>
  <si>
    <t>Ljubljana</t>
  </si>
  <si>
    <t>Visas</t>
  </si>
  <si>
    <t>broccoli soup</t>
  </si>
  <si>
    <t>Total</t>
  </si>
  <si>
    <t>hostel</t>
  </si>
  <si>
    <t>bottle with 4 dl of milk</t>
  </si>
  <si>
    <t>local beer</t>
  </si>
  <si>
    <t>gibonica</t>
  </si>
  <si>
    <t>pumpkin seed ice cream</t>
  </si>
  <si>
    <t>burek</t>
  </si>
  <si>
    <t>lovinghut buffet and soup</t>
  </si>
  <si>
    <t>coffees</t>
  </si>
  <si>
    <t>bus to trieste</t>
  </si>
  <si>
    <t>train to bolzano</t>
  </si>
  <si>
    <t>day-old bread</t>
  </si>
  <si>
    <t>spinach burek</t>
  </si>
  <si>
    <t>coffee</t>
  </si>
  <si>
    <t>raisins and peanuts</t>
  </si>
  <si>
    <t>gelato</t>
  </si>
  <si>
    <t>Trieste</t>
  </si>
  <si>
    <t>ticket printing from email (3 pages)</t>
  </si>
  <si>
    <t>coffee licorice gelato</t>
  </si>
  <si>
    <t>slice pizza eggplant</t>
  </si>
  <si>
    <t>tons of veggie pizza</t>
  </si>
  <si>
    <t>Bolzano</t>
  </si>
  <si>
    <t>naan bread</t>
  </si>
  <si>
    <t>half hotel room</t>
  </si>
  <si>
    <t>groceries</t>
  </si>
  <si>
    <t>beer (brought me the large even though I ordered small)</t>
  </si>
  <si>
    <t>Rifugio Franza Coronelle</t>
  </si>
  <si>
    <t>bed (with club discount)</t>
  </si>
  <si>
    <t>chairlift</t>
  </si>
  <si>
    <t>Paolina</t>
  </si>
  <si>
    <t>Rifugio Vajolet</t>
  </si>
  <si>
    <t>bus</t>
  </si>
  <si>
    <t>pizza and cheese dumplings at restaurant</t>
  </si>
  <si>
    <t>Selva</t>
  </si>
  <si>
    <t>candy and yoghutt</t>
  </si>
  <si>
    <t>half B&amp;B</t>
  </si>
  <si>
    <t>half hiking map</t>
  </si>
  <si>
    <t>Boe hut</t>
  </si>
  <si>
    <t>minestrone</t>
  </si>
  <si>
    <t>Boe Hut</t>
  </si>
  <si>
    <t>hot vov</t>
  </si>
  <si>
    <t>Kostner Hut</t>
  </si>
  <si>
    <t>pasta</t>
  </si>
  <si>
    <t>bed in hut</t>
  </si>
  <si>
    <t>vegetable soup and polenta</t>
  </si>
  <si>
    <t>Arabba</t>
  </si>
  <si>
    <t>bread and raisins</t>
  </si>
  <si>
    <t>ravioli and peanut butter</t>
  </si>
  <si>
    <t>B&amp;B Arabba</t>
  </si>
  <si>
    <t>eggplant parmigan</t>
  </si>
  <si>
    <t>half map</t>
  </si>
  <si>
    <t>Corvara</t>
  </si>
  <si>
    <t>granola cookies</t>
  </si>
  <si>
    <t>dolomiti bus 3.5 miles</t>
  </si>
  <si>
    <t>rifugio bed and breakfast</t>
  </si>
  <si>
    <t>Rifugio Angelo Dibona</t>
  </si>
  <si>
    <t>ice cream and coffee</t>
  </si>
  <si>
    <t>Cortina</t>
  </si>
  <si>
    <t>gnocci</t>
  </si>
  <si>
    <t>bread and chocolate</t>
  </si>
  <si>
    <t>bed and breakfast Cortina</t>
  </si>
  <si>
    <t>pizza slice</t>
  </si>
  <si>
    <t>banana and yoghurt</t>
  </si>
  <si>
    <t>Berlin</t>
  </si>
  <si>
    <t>coffee and gum</t>
  </si>
  <si>
    <t>bus station bathroom</t>
  </si>
  <si>
    <t>bathroom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</si>
</sst>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M/d/yyyy"/>
  </numFmts>
  <fonts count="6">
    <font>
      <sz val="10.0"/>
      <color rgb="FF000000"/>
      <name val="Arial"/>
    </font>
    <font>
      <name val="Arial"/>
    </font>
    <font>
      <sz val="11.0"/>
      <color rgb="FF000000"/>
      <name val="Inconsolata"/>
    </font>
    <font/>
    <font>
      <color rgb="FF000000"/>
      <name val="Arial"/>
    </font>
    <font>
      <b/>
      <sz val="11.0"/>
      <color rgb="FF333333"/>
      <name val="&quot;Helvetica Neue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164" xfId="0" applyAlignment="1" applyFont="1" applyNumberFormat="1">
      <alignment horizontal="right"/>
    </xf>
    <xf borderId="0" fillId="2" fontId="2" numFmtId="164" xfId="0" applyAlignment="1" applyFill="1" applyFont="1" applyNumberFormat="1">
      <alignment horizontal="right"/>
    </xf>
    <xf borderId="0" fillId="0" fontId="1" numFmtId="0" xfId="0" applyAlignment="1" applyFont="1">
      <alignment horizontal="right"/>
    </xf>
    <xf borderId="0" fillId="2" fontId="2" numFmtId="0" xfId="0" applyAlignment="1" applyFont="1">
      <alignment horizontal="right"/>
    </xf>
    <xf borderId="0" fillId="0" fontId="3" numFmtId="0" xfId="0" applyAlignment="1" applyFont="1">
      <alignment/>
    </xf>
    <xf borderId="0" fillId="2" fontId="4" numFmtId="0" xfId="0" applyAlignment="1" applyFont="1">
      <alignment horizontal="left"/>
    </xf>
    <xf borderId="0" fillId="0" fontId="3" numFmtId="165" xfId="0" applyFont="1" applyNumberFormat="1"/>
    <xf borderId="0" fillId="2" fontId="5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Expenses for 13 days, totalling $715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Sheet1!$L$12</c:f>
            </c:strRef>
          </c:tx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Sheet1!$K$13:$K$19</c:f>
            </c:strRef>
          </c:cat>
          <c:val>
            <c:numRef>
              <c:f>Sheet1!$L$13:$L$19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400050</xdr:colOff>
      <xdr:row>23</xdr:row>
      <xdr:rowOff>57150</xdr:rowOff>
    </xdr:from>
    <xdr:to>
      <xdr:col>12</xdr:col>
      <xdr:colOff>800100</xdr:colOff>
      <xdr:row>40</xdr:row>
      <xdr:rowOff>190500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  <c r="H1" s="1"/>
      <c r="I1" s="2">
        <v>0.0</v>
      </c>
      <c r="J1" s="2" t="str">
        <f>SUMIF(E$1:E$500, "=0", G$1:G$500)</f>
        <v>91</v>
      </c>
      <c r="K1" s="1"/>
      <c r="L1" s="2"/>
    </row>
    <row r="2">
      <c r="A2" s="3" t="s">
        <v>0</v>
      </c>
      <c r="B2" s="4" t="str">
        <f>91</f>
        <v>$91</v>
      </c>
      <c r="C2" s="1" t="s">
        <v>1</v>
      </c>
      <c r="D2" s="1" t="s">
        <v>2</v>
      </c>
      <c r="E2" s="2">
        <v>0.0</v>
      </c>
      <c r="F2" s="1" t="s">
        <v>3</v>
      </c>
      <c r="G2" s="5" t="str">
        <f t="shared" ref="G2:G82" si="1">B2/LOOKUP(C2,K$1:K$7, L$1:L$7)</f>
        <v>$91</v>
      </c>
      <c r="H2" s="1"/>
      <c r="I2" s="2">
        <v>1.0</v>
      </c>
      <c r="J2" s="2" t="str">
        <f>SUMIF(E$1:E$500, "=1", G$1:G$500)</f>
        <v>40.768</v>
      </c>
      <c r="K2" s="1" t="s">
        <v>4</v>
      </c>
      <c r="L2" s="2" t="str">
        <f>1/1.12</f>
        <v>0.8928571429</v>
      </c>
    </row>
    <row r="3">
      <c r="A3" s="3" t="s">
        <v>5</v>
      </c>
      <c r="B3" s="6">
        <v>22.0</v>
      </c>
      <c r="C3" s="3" t="s">
        <v>6</v>
      </c>
      <c r="D3" s="3" t="s">
        <v>7</v>
      </c>
      <c r="E3" s="6">
        <v>1.0</v>
      </c>
      <c r="F3" s="3" t="s">
        <v>8</v>
      </c>
      <c r="G3" s="7" t="str">
        <f t="shared" si="1"/>
        <v>24.64</v>
      </c>
      <c r="H3" s="1"/>
      <c r="I3" s="2">
        <v>2.0</v>
      </c>
      <c r="J3" s="2" t="str">
        <f>SUMIF(E$1:E$500, "=2", G$1:G$500)</f>
        <v>59.136</v>
      </c>
      <c r="K3" s="1" t="s">
        <v>9</v>
      </c>
      <c r="L3" s="2">
        <v>1.0</v>
      </c>
    </row>
    <row r="4">
      <c r="A4" s="3" t="s">
        <v>10</v>
      </c>
      <c r="B4" s="6">
        <v>11.9</v>
      </c>
      <c r="C4" s="3" t="s">
        <v>6</v>
      </c>
      <c r="D4" s="3" t="s">
        <v>7</v>
      </c>
      <c r="E4" s="6">
        <v>1.0</v>
      </c>
      <c r="F4" s="3" t="s">
        <v>11</v>
      </c>
      <c r="G4" s="7" t="str">
        <f t="shared" si="1"/>
        <v>13.328</v>
      </c>
      <c r="H4" s="1"/>
      <c r="I4" s="2">
        <v>3.0</v>
      </c>
      <c r="J4" s="2" t="str">
        <f>SUMIF(E$1:E$500, "=3", G$1:G$500)</f>
        <v>45.92</v>
      </c>
      <c r="K4" s="1"/>
      <c r="L4" s="2"/>
    </row>
    <row r="5">
      <c r="A5" s="3" t="s">
        <v>12</v>
      </c>
      <c r="B5" s="6">
        <v>1.4</v>
      </c>
      <c r="C5" s="3" t="s">
        <v>6</v>
      </c>
      <c r="D5" s="3" t="s">
        <v>13</v>
      </c>
      <c r="E5" s="6">
        <v>1.0</v>
      </c>
      <c r="F5" s="3" t="s">
        <v>14</v>
      </c>
      <c r="G5" s="7" t="str">
        <f t="shared" si="1"/>
        <v>1.568</v>
      </c>
      <c r="H5" s="1"/>
      <c r="I5" s="2">
        <v>4.0</v>
      </c>
      <c r="J5" s="2" t="str">
        <f>SUMIF(E$1:E$500, "=4", G$1:G$500)</f>
        <v>42.9856</v>
      </c>
      <c r="K5" s="1"/>
      <c r="L5" s="2"/>
    </row>
    <row r="6">
      <c r="A6" s="3" t="s">
        <v>15</v>
      </c>
      <c r="B6" s="6">
        <v>1.1</v>
      </c>
      <c r="C6" s="3" t="s">
        <v>6</v>
      </c>
      <c r="D6" s="3" t="s">
        <v>13</v>
      </c>
      <c r="E6" s="6">
        <v>1.0</v>
      </c>
      <c r="F6" s="3" t="s">
        <v>14</v>
      </c>
      <c r="G6" s="7" t="str">
        <f t="shared" si="1"/>
        <v>1.232</v>
      </c>
      <c r="H6" s="1"/>
      <c r="I6" s="2">
        <v>5.0</v>
      </c>
      <c r="J6" s="2" t="str">
        <f>SUMIF(E$1:E$500, "=5", G$1:G$500)</f>
        <v>99.8928</v>
      </c>
      <c r="K6" s="1"/>
      <c r="L6" s="2"/>
    </row>
    <row r="7">
      <c r="A7" s="3" t="s">
        <v>16</v>
      </c>
      <c r="B7" s="6">
        <v>1.2</v>
      </c>
      <c r="C7" s="3" t="s">
        <v>6</v>
      </c>
      <c r="D7" s="3" t="s">
        <v>7</v>
      </c>
      <c r="E7" s="6">
        <v>2.0</v>
      </c>
      <c r="F7" s="3" t="s">
        <v>17</v>
      </c>
      <c r="G7" s="7" t="str">
        <f t="shared" si="1"/>
        <v>1.344</v>
      </c>
      <c r="H7" s="1"/>
      <c r="I7" s="2">
        <v>6.0</v>
      </c>
      <c r="J7" s="2" t="str">
        <f>SUMIF(E$1:E$500, "=6", G$1:G$500)</f>
        <v>43.96</v>
      </c>
    </row>
    <row r="8">
      <c r="A8" s="3" t="s">
        <v>18</v>
      </c>
      <c r="B8" s="6">
        <v>7.6</v>
      </c>
      <c r="C8" s="3" t="s">
        <v>6</v>
      </c>
      <c r="D8" s="3" t="s">
        <v>7</v>
      </c>
      <c r="E8" s="6">
        <v>2.0</v>
      </c>
      <c r="F8" s="3" t="s">
        <v>14</v>
      </c>
      <c r="G8" s="7" t="str">
        <f t="shared" si="1"/>
        <v>8.512</v>
      </c>
      <c r="H8" s="1"/>
      <c r="I8" s="2">
        <v>7.0</v>
      </c>
      <c r="J8" s="2" t="str">
        <f>SUMIF(E$1:E$500, "=7", G$1:G$500)</f>
        <v>57.4224</v>
      </c>
      <c r="K8" s="1"/>
      <c r="L8" s="1"/>
    </row>
    <row r="9">
      <c r="A9" s="3" t="s">
        <v>19</v>
      </c>
      <c r="B9" s="6">
        <v>1.0</v>
      </c>
      <c r="C9" s="3" t="s">
        <v>6</v>
      </c>
      <c r="D9" s="3" t="s">
        <v>13</v>
      </c>
      <c r="E9" s="6">
        <v>2.0</v>
      </c>
      <c r="F9" s="3" t="s">
        <v>20</v>
      </c>
      <c r="G9" s="7" t="str">
        <f t="shared" si="1"/>
        <v>1.12</v>
      </c>
      <c r="H9" s="1"/>
      <c r="I9" s="2">
        <v>8.0</v>
      </c>
      <c r="J9" s="2" t="str">
        <f>SUMIF(E$1:E$500, "=8", G$1:G$500)</f>
        <v>36.232</v>
      </c>
      <c r="K9" s="1"/>
      <c r="L9" s="1"/>
    </row>
    <row r="10">
      <c r="A10" s="3" t="s">
        <v>21</v>
      </c>
      <c r="B10" s="6">
        <v>7.0</v>
      </c>
      <c r="C10" s="3" t="s">
        <v>6</v>
      </c>
      <c r="D10" s="3" t="s">
        <v>13</v>
      </c>
      <c r="E10" s="6">
        <v>2.0</v>
      </c>
      <c r="F10" s="3" t="s">
        <v>20</v>
      </c>
      <c r="G10" s="7" t="str">
        <f t="shared" si="1"/>
        <v>7.84</v>
      </c>
      <c r="H10" s="1"/>
      <c r="I10" s="2">
        <v>9.0</v>
      </c>
      <c r="J10" s="2" t="str">
        <f>SUMIF(E$1:E$500, "=9", G$1:G$500)</f>
        <v>60.144</v>
      </c>
      <c r="K10" s="1"/>
      <c r="L10" s="1"/>
    </row>
    <row r="11">
      <c r="A11" s="3" t="s">
        <v>22</v>
      </c>
      <c r="B11" s="6">
        <v>4.1</v>
      </c>
      <c r="C11" s="3" t="s">
        <v>6</v>
      </c>
      <c r="D11" s="3" t="s">
        <v>23</v>
      </c>
      <c r="E11" s="6">
        <v>2.0</v>
      </c>
      <c r="F11" s="3" t="s">
        <v>20</v>
      </c>
      <c r="G11" s="7" t="str">
        <f t="shared" si="1"/>
        <v>4.592</v>
      </c>
      <c r="H11" s="1"/>
      <c r="I11" s="2">
        <v>10.0</v>
      </c>
      <c r="J11" s="2" t="str">
        <f>SUMIF(E$1:E$500, "=10", G$1:G$500)</f>
        <v>54.768</v>
      </c>
      <c r="K11" s="1"/>
      <c r="L11" s="1"/>
    </row>
    <row r="12">
      <c r="A12" s="3" t="s">
        <v>24</v>
      </c>
      <c r="B12" s="6">
        <v>6.9</v>
      </c>
      <c r="C12" s="3" t="s">
        <v>6</v>
      </c>
      <c r="D12" s="3" t="s">
        <v>7</v>
      </c>
      <c r="E12" s="6">
        <v>2.0</v>
      </c>
      <c r="F12" s="3" t="s">
        <v>20</v>
      </c>
      <c r="G12" s="7" t="str">
        <f t="shared" si="1"/>
        <v>7.728</v>
      </c>
      <c r="H12" s="1"/>
      <c r="I12" s="3">
        <v>11.0</v>
      </c>
      <c r="J12" s="2" t="str">
        <f>SUMIF(E$1:E$500, "=11", G$1:G$500)</f>
        <v>62.6864</v>
      </c>
      <c r="K12" s="1"/>
      <c r="L12" s="1"/>
    </row>
    <row r="13">
      <c r="A13" s="3" t="s">
        <v>25</v>
      </c>
      <c r="B13" s="6">
        <v>2.0</v>
      </c>
      <c r="C13" s="3" t="s">
        <v>6</v>
      </c>
      <c r="D13" s="3" t="s">
        <v>13</v>
      </c>
      <c r="E13" s="6">
        <v>2.0</v>
      </c>
      <c r="F13" s="3" t="s">
        <v>20</v>
      </c>
      <c r="G13" s="7" t="str">
        <f t="shared" si="1"/>
        <v>2.24</v>
      </c>
      <c r="H13" s="1"/>
      <c r="I13" s="8">
        <v>12.0</v>
      </c>
      <c r="J13" s="2" t="str">
        <f>SUMIF(E$1:E$500, "=12", G$1:G$500)</f>
        <v>13.552</v>
      </c>
      <c r="K13" s="1" t="s">
        <v>26</v>
      </c>
      <c r="L13" s="7" t="str">
        <f>SUMIF(D$1:D$500, "=tickets", G$1:G$500)</f>
        <v>91</v>
      </c>
    </row>
    <row r="14">
      <c r="A14" s="3" t="s">
        <v>27</v>
      </c>
      <c r="B14" s="6">
        <v>3.0</v>
      </c>
      <c r="C14" s="3" t="s">
        <v>6</v>
      </c>
      <c r="D14" s="3" t="s">
        <v>13</v>
      </c>
      <c r="E14" s="6">
        <v>2.0</v>
      </c>
      <c r="F14" s="3" t="s">
        <v>28</v>
      </c>
      <c r="G14" s="7" t="str">
        <f t="shared" si="1"/>
        <v>3.36</v>
      </c>
      <c r="H14" s="1"/>
      <c r="I14" s="8">
        <v>13.0</v>
      </c>
      <c r="J14" s="2" t="str">
        <f>SUMIF(E$1:E$500, "=13", G$1:G$500)</f>
        <v>6.832</v>
      </c>
      <c r="K14" s="1" t="s">
        <v>29</v>
      </c>
      <c r="L14" s="7" t="str">
        <f>SUMIF(D$1:D$500, "=lodging", G$1:G$500)</f>
        <v>275.8896</v>
      </c>
    </row>
    <row r="15">
      <c r="A15" s="3" t="s">
        <v>30</v>
      </c>
      <c r="B15" s="6">
        <v>20.0</v>
      </c>
      <c r="C15" s="3" t="s">
        <v>6</v>
      </c>
      <c r="D15" s="3" t="s">
        <v>31</v>
      </c>
      <c r="E15" s="6">
        <v>2.0</v>
      </c>
      <c r="F15" s="3" t="s">
        <v>28</v>
      </c>
      <c r="G15" s="7" t="str">
        <f t="shared" si="1"/>
        <v>22.4</v>
      </c>
      <c r="H15" s="1"/>
      <c r="I15" s="8"/>
      <c r="J15" s="2"/>
      <c r="K15" s="1" t="s">
        <v>32</v>
      </c>
      <c r="L15" s="2" t="str">
        <f>SUMIF(D$1:D$500, "=transport", G$1:G$500)</f>
        <v>116.592</v>
      </c>
    </row>
    <row r="16">
      <c r="A16" s="3" t="s">
        <v>33</v>
      </c>
      <c r="B16" s="6">
        <v>6.5</v>
      </c>
      <c r="C16" s="3" t="s">
        <v>6</v>
      </c>
      <c r="D16" s="3" t="s">
        <v>13</v>
      </c>
      <c r="E16" s="6">
        <v>3.0</v>
      </c>
      <c r="F16" s="3" t="s">
        <v>34</v>
      </c>
      <c r="G16" s="7" t="str">
        <f t="shared" si="1"/>
        <v>7.28</v>
      </c>
      <c r="H16" s="1"/>
      <c r="I16" s="8"/>
      <c r="J16" s="2"/>
      <c r="K16" s="1" t="s">
        <v>35</v>
      </c>
      <c r="L16" s="2" t="str">
        <f>SUMIF(D$1:D$500, "=meal", G$1:G$500)</f>
        <v>169.2096</v>
      </c>
    </row>
    <row r="17">
      <c r="A17" s="3" t="s">
        <v>36</v>
      </c>
      <c r="B17" s="6">
        <v>2.5</v>
      </c>
      <c r="C17" s="3" t="s">
        <v>6</v>
      </c>
      <c r="D17" s="3" t="s">
        <v>37</v>
      </c>
      <c r="E17" s="6">
        <v>3.0</v>
      </c>
      <c r="F17" s="3" t="s">
        <v>38</v>
      </c>
      <c r="G17" s="7" t="str">
        <f t="shared" si="1"/>
        <v>2.8</v>
      </c>
      <c r="H17" s="1"/>
      <c r="I17" s="8"/>
      <c r="K17" s="1" t="s">
        <v>39</v>
      </c>
      <c r="L17" s="2" t="str">
        <f>SUMIF(D$1:D$500, "=snack", G$1:G$500)</f>
        <v>47.376</v>
      </c>
    </row>
    <row r="18">
      <c r="A18" s="3" t="s">
        <v>40</v>
      </c>
      <c r="B18" s="6">
        <v>25.0</v>
      </c>
      <c r="C18" s="3" t="s">
        <v>6</v>
      </c>
      <c r="D18" s="3" t="s">
        <v>31</v>
      </c>
      <c r="E18" s="6">
        <v>3.0</v>
      </c>
      <c r="F18" s="3" t="s">
        <v>41</v>
      </c>
      <c r="G18" s="7" t="str">
        <f t="shared" si="1"/>
        <v>28</v>
      </c>
      <c r="H18" s="1"/>
      <c r="I18" s="8"/>
      <c r="K18" s="1" t="s">
        <v>42</v>
      </c>
      <c r="L18" s="2" t="str">
        <f>SUMIF(D$1:D$500, "=attractions", G$1:G$500)</f>
        <v>14.672</v>
      </c>
    </row>
    <row r="19">
      <c r="A19" s="3" t="s">
        <v>43</v>
      </c>
      <c r="B19" s="6">
        <v>7.0</v>
      </c>
      <c r="C19" s="3" t="s">
        <v>6</v>
      </c>
      <c r="D19" s="3" t="s">
        <v>13</v>
      </c>
      <c r="E19" s="6">
        <v>3.0</v>
      </c>
      <c r="F19" s="3" t="s">
        <v>41</v>
      </c>
      <c r="G19" s="7" t="str">
        <f t="shared" si="1"/>
        <v>7.84</v>
      </c>
      <c r="H19" s="1"/>
      <c r="K19" s="1" t="s">
        <v>44</v>
      </c>
      <c r="L19" s="2" t="str">
        <f>SUMIF(D$1:D$500, "=bathroom", G$1:G$500)</f>
        <v>0.56</v>
      </c>
    </row>
    <row r="20">
      <c r="A20" s="3" t="s">
        <v>45</v>
      </c>
      <c r="B20" s="6">
        <v>6.0</v>
      </c>
      <c r="C20" s="3" t="s">
        <v>6</v>
      </c>
      <c r="D20" s="3" t="s">
        <v>13</v>
      </c>
      <c r="E20" s="6">
        <v>4.0</v>
      </c>
      <c r="F20" s="3" t="s">
        <v>41</v>
      </c>
      <c r="G20" s="7" t="str">
        <f t="shared" si="1"/>
        <v>6.72</v>
      </c>
      <c r="H20" s="1"/>
      <c r="K20" s="1" t="s">
        <v>46</v>
      </c>
      <c r="L20" s="2" t="str">
        <f>SUMIF(D$1:D$500, "=other", G$1:G$500)</f>
        <v>0</v>
      </c>
    </row>
    <row r="21">
      <c r="A21" s="3" t="s">
        <v>47</v>
      </c>
      <c r="B21" s="6">
        <v>0.4</v>
      </c>
      <c r="C21" s="3" t="s">
        <v>6</v>
      </c>
      <c r="D21" s="3" t="s">
        <v>37</v>
      </c>
      <c r="E21" s="6">
        <v>4.0</v>
      </c>
      <c r="F21" s="9" t="s">
        <v>48</v>
      </c>
      <c r="G21" s="7" t="str">
        <f t="shared" si="1"/>
        <v>0.448</v>
      </c>
      <c r="H21" s="1"/>
      <c r="K21" s="1" t="s">
        <v>49</v>
      </c>
      <c r="L21" s="2" t="str">
        <f>SUMIF(D$1:D$500, "=visa", G$1:G$500)</f>
        <v>0</v>
      </c>
    </row>
    <row r="22">
      <c r="A22" s="3" t="s">
        <v>50</v>
      </c>
      <c r="B22" s="6">
        <v>3.6</v>
      </c>
      <c r="C22" s="3" t="s">
        <v>6</v>
      </c>
      <c r="D22" s="3" t="s">
        <v>13</v>
      </c>
      <c r="E22" s="6">
        <v>4.0</v>
      </c>
      <c r="F22" s="9" t="s">
        <v>48</v>
      </c>
      <c r="G22" s="7" t="str">
        <f t="shared" si="1"/>
        <v>4.032</v>
      </c>
      <c r="H22" s="1"/>
      <c r="K22" s="1" t="s">
        <v>51</v>
      </c>
      <c r="L22" s="2" t="str">
        <f>SUM(L13:L21)</f>
        <v>715.2992</v>
      </c>
    </row>
    <row r="23">
      <c r="A23" s="3" t="s">
        <v>52</v>
      </c>
      <c r="B23" s="6">
        <v>14.63</v>
      </c>
      <c r="C23" s="3" t="s">
        <v>6</v>
      </c>
      <c r="D23" s="3" t="s">
        <v>31</v>
      </c>
      <c r="E23" s="6">
        <v>4.0</v>
      </c>
      <c r="F23" s="9" t="s">
        <v>48</v>
      </c>
      <c r="G23" s="7" t="str">
        <f t="shared" si="1"/>
        <v>16.3856</v>
      </c>
      <c r="H23" s="1"/>
      <c r="I23" s="1"/>
      <c r="J23" s="1"/>
      <c r="K23" s="1"/>
      <c r="L23" s="1"/>
    </row>
    <row r="24">
      <c r="A24" s="3" t="s">
        <v>53</v>
      </c>
      <c r="B24" s="6">
        <v>0.7</v>
      </c>
      <c r="C24" s="3" t="s">
        <v>6</v>
      </c>
      <c r="D24" s="3" t="s">
        <v>37</v>
      </c>
      <c r="E24" s="6">
        <v>4.0</v>
      </c>
      <c r="F24" s="9" t="s">
        <v>48</v>
      </c>
      <c r="G24" s="7" t="str">
        <f t="shared" si="1"/>
        <v>0.784</v>
      </c>
      <c r="H24" s="1"/>
      <c r="I24" s="1"/>
      <c r="J24" s="1"/>
      <c r="K24" s="1"/>
      <c r="L24" s="1"/>
    </row>
    <row r="25">
      <c r="A25" s="3" t="s">
        <v>54</v>
      </c>
      <c r="B25" s="6">
        <v>3.1</v>
      </c>
      <c r="C25" s="3" t="s">
        <v>6</v>
      </c>
      <c r="D25" s="3" t="s">
        <v>37</v>
      </c>
      <c r="E25" s="6">
        <v>4.0</v>
      </c>
      <c r="F25" s="9" t="s">
        <v>48</v>
      </c>
      <c r="G25" s="7" t="str">
        <f t="shared" si="1"/>
        <v>3.472</v>
      </c>
      <c r="H25" s="1"/>
      <c r="I25" s="1"/>
      <c r="J25" s="1"/>
      <c r="K25" s="1"/>
      <c r="L25" s="1"/>
    </row>
    <row r="26">
      <c r="A26" s="3" t="s">
        <v>55</v>
      </c>
      <c r="B26" s="6">
        <v>1.35</v>
      </c>
      <c r="C26" s="3" t="s">
        <v>6</v>
      </c>
      <c r="D26" s="3" t="s">
        <v>37</v>
      </c>
      <c r="E26" s="6">
        <v>4.0</v>
      </c>
      <c r="F26" s="9" t="s">
        <v>48</v>
      </c>
      <c r="G26" s="7" t="str">
        <f t="shared" si="1"/>
        <v>1.512</v>
      </c>
      <c r="H26" s="1"/>
      <c r="I26" s="1"/>
      <c r="J26" s="1"/>
      <c r="K26" s="1"/>
      <c r="L26" s="1"/>
    </row>
    <row r="27">
      <c r="A27" s="3" t="s">
        <v>56</v>
      </c>
      <c r="B27" s="6">
        <v>2.35</v>
      </c>
      <c r="C27" s="3" t="s">
        <v>6</v>
      </c>
      <c r="D27" s="3" t="s">
        <v>37</v>
      </c>
      <c r="E27" s="6">
        <v>4.0</v>
      </c>
      <c r="F27" s="9" t="s">
        <v>48</v>
      </c>
      <c r="G27" s="7" t="str">
        <f t="shared" si="1"/>
        <v>2.632</v>
      </c>
      <c r="H27" s="1"/>
      <c r="I27" s="1"/>
      <c r="J27" s="1"/>
      <c r="K27" s="1"/>
      <c r="L27" s="1"/>
    </row>
    <row r="28">
      <c r="A28" s="3" t="s">
        <v>57</v>
      </c>
      <c r="B28" s="6">
        <v>1.0</v>
      </c>
      <c r="C28" s="3" t="s">
        <v>6</v>
      </c>
      <c r="D28" s="3" t="s">
        <v>37</v>
      </c>
      <c r="E28" s="6">
        <v>4.0</v>
      </c>
      <c r="F28" s="9" t="s">
        <v>48</v>
      </c>
      <c r="G28" s="7" t="str">
        <f t="shared" si="1"/>
        <v>1.12</v>
      </c>
      <c r="H28" s="1"/>
      <c r="I28" s="1"/>
      <c r="J28" s="1"/>
      <c r="K28" s="1"/>
      <c r="L28" s="1"/>
    </row>
    <row r="29">
      <c r="A29" s="3" t="s">
        <v>58</v>
      </c>
      <c r="B29" s="6">
        <v>3.2</v>
      </c>
      <c r="C29" s="3" t="s">
        <v>6</v>
      </c>
      <c r="D29" s="3" t="s">
        <v>37</v>
      </c>
      <c r="E29" s="6">
        <v>4.0</v>
      </c>
      <c r="F29" s="9" t="s">
        <v>48</v>
      </c>
      <c r="G29" s="7" t="str">
        <f t="shared" si="1"/>
        <v>3.584</v>
      </c>
      <c r="H29" s="1"/>
      <c r="I29" s="1"/>
      <c r="J29" s="1"/>
      <c r="K29" s="1"/>
      <c r="L29" s="1"/>
    </row>
    <row r="30">
      <c r="A30" s="3" t="s">
        <v>59</v>
      </c>
      <c r="B30" s="6">
        <v>1.0</v>
      </c>
      <c r="C30" s="3" t="s">
        <v>6</v>
      </c>
      <c r="D30" s="3" t="s">
        <v>37</v>
      </c>
      <c r="E30" s="6">
        <v>4.0</v>
      </c>
      <c r="F30" s="9" t="s">
        <v>48</v>
      </c>
      <c r="G30" s="7" t="str">
        <f t="shared" si="1"/>
        <v>1.12</v>
      </c>
      <c r="H30" s="1"/>
      <c r="I30" s="1"/>
      <c r="J30" s="1"/>
      <c r="K30" s="1"/>
      <c r="L30" s="1"/>
    </row>
    <row r="31">
      <c r="A31" s="3" t="s">
        <v>60</v>
      </c>
      <c r="B31" s="6">
        <v>7.0</v>
      </c>
      <c r="C31" s="3" t="s">
        <v>6</v>
      </c>
      <c r="D31" s="3" t="s">
        <v>7</v>
      </c>
      <c r="E31" s="6">
        <v>5.0</v>
      </c>
      <c r="F31" s="9" t="s">
        <v>48</v>
      </c>
      <c r="G31" s="7" t="str">
        <f t="shared" si="1"/>
        <v>7.84</v>
      </c>
      <c r="H31" s="1"/>
      <c r="I31" s="1"/>
      <c r="J31" s="1"/>
      <c r="K31" s="1"/>
      <c r="L31" s="1"/>
    </row>
    <row r="32">
      <c r="A32" s="3" t="s">
        <v>61</v>
      </c>
      <c r="B32" s="6">
        <v>33.85</v>
      </c>
      <c r="C32" s="3" t="s">
        <v>6</v>
      </c>
      <c r="D32" s="3" t="s">
        <v>7</v>
      </c>
      <c r="E32" s="6">
        <v>5.0</v>
      </c>
      <c r="F32" s="9" t="s">
        <v>48</v>
      </c>
      <c r="G32" s="7" t="str">
        <f t="shared" si="1"/>
        <v>37.912</v>
      </c>
      <c r="H32" s="1"/>
      <c r="I32" s="1"/>
      <c r="J32" s="1"/>
      <c r="K32" s="1"/>
      <c r="L32" s="1"/>
    </row>
    <row r="33">
      <c r="A33" s="3" t="s">
        <v>62</v>
      </c>
      <c r="B33" s="6">
        <v>1.05</v>
      </c>
      <c r="C33" s="3" t="s">
        <v>6</v>
      </c>
      <c r="D33" s="3" t="s">
        <v>13</v>
      </c>
      <c r="E33" s="6">
        <v>4.0</v>
      </c>
      <c r="F33" s="9" t="s">
        <v>48</v>
      </c>
      <c r="G33" s="7" t="str">
        <f t="shared" si="1"/>
        <v>1.176</v>
      </c>
      <c r="H33" s="1"/>
      <c r="I33" s="1"/>
      <c r="J33" s="1"/>
      <c r="K33" s="1"/>
      <c r="L33" s="1"/>
    </row>
    <row r="34">
      <c r="A34" s="3" t="s">
        <v>63</v>
      </c>
      <c r="B34" s="6">
        <v>0.85</v>
      </c>
      <c r="C34" s="3" t="s">
        <v>6</v>
      </c>
      <c r="D34" s="3" t="s">
        <v>13</v>
      </c>
      <c r="E34" s="6">
        <v>5.0</v>
      </c>
      <c r="F34" s="9" t="s">
        <v>48</v>
      </c>
      <c r="G34" s="7" t="str">
        <f t="shared" si="1"/>
        <v>0.952</v>
      </c>
      <c r="H34" s="1"/>
      <c r="I34" s="1"/>
      <c r="J34" s="1"/>
      <c r="K34" s="1"/>
      <c r="L34" s="1"/>
    </row>
    <row r="35">
      <c r="A35" s="3" t="s">
        <v>64</v>
      </c>
      <c r="B35" s="6">
        <v>0.4</v>
      </c>
      <c r="C35" s="3" t="s">
        <v>6</v>
      </c>
      <c r="D35" s="3" t="s">
        <v>37</v>
      </c>
      <c r="E35" s="6">
        <v>5.0</v>
      </c>
      <c r="F35" s="9" t="s">
        <v>48</v>
      </c>
      <c r="G35" s="7" t="str">
        <f t="shared" si="1"/>
        <v>0.448</v>
      </c>
      <c r="H35" s="1"/>
      <c r="I35" s="1"/>
      <c r="J35" s="1"/>
      <c r="K35" s="1"/>
      <c r="L35" s="1"/>
    </row>
    <row r="36">
      <c r="A36" s="3" t="s">
        <v>65</v>
      </c>
      <c r="B36" s="6">
        <v>0.88</v>
      </c>
      <c r="C36" s="3" t="s">
        <v>6</v>
      </c>
      <c r="D36" s="3" t="s">
        <v>13</v>
      </c>
      <c r="E36" s="6">
        <v>5.0</v>
      </c>
      <c r="F36" s="3" t="s">
        <v>48</v>
      </c>
      <c r="G36" s="7" t="str">
        <f t="shared" si="1"/>
        <v>0.9856</v>
      </c>
      <c r="H36" s="1"/>
      <c r="I36" s="1"/>
      <c r="J36" s="1"/>
      <c r="K36" s="1"/>
      <c r="L36" s="1"/>
      <c r="N36" s="10"/>
    </row>
    <row r="37">
      <c r="A37" s="3" t="s">
        <v>66</v>
      </c>
      <c r="B37" s="6">
        <v>1.1</v>
      </c>
      <c r="C37" s="3" t="s">
        <v>6</v>
      </c>
      <c r="D37" s="3" t="s">
        <v>37</v>
      </c>
      <c r="E37" s="6">
        <v>5.0</v>
      </c>
      <c r="F37" s="3" t="s">
        <v>67</v>
      </c>
      <c r="G37" s="7" t="str">
        <f t="shared" si="1"/>
        <v>1.232</v>
      </c>
      <c r="H37" s="1"/>
      <c r="I37" s="1"/>
      <c r="J37" s="1"/>
      <c r="K37" s="1"/>
      <c r="L37" s="1"/>
    </row>
    <row r="38">
      <c r="A38" s="3" t="s">
        <v>68</v>
      </c>
      <c r="B38" s="6">
        <v>1.25</v>
      </c>
      <c r="C38" s="3" t="s">
        <v>6</v>
      </c>
      <c r="D38" s="3" t="s">
        <v>7</v>
      </c>
      <c r="E38" s="6">
        <v>5.0</v>
      </c>
      <c r="F38" s="3" t="s">
        <v>67</v>
      </c>
      <c r="G38" s="7" t="str">
        <f t="shared" si="1"/>
        <v>1.4</v>
      </c>
      <c r="H38" s="1"/>
      <c r="I38" s="1"/>
      <c r="J38" s="1"/>
      <c r="K38" s="1"/>
      <c r="L38" s="1"/>
    </row>
    <row r="39">
      <c r="A39" s="3" t="s">
        <v>69</v>
      </c>
      <c r="B39" s="6">
        <v>1.3</v>
      </c>
      <c r="C39" s="3" t="s">
        <v>6</v>
      </c>
      <c r="D39" s="3" t="s">
        <v>37</v>
      </c>
      <c r="E39" s="6">
        <v>5.0</v>
      </c>
      <c r="F39" s="3" t="s">
        <v>67</v>
      </c>
      <c r="G39" s="7" t="str">
        <f t="shared" si="1"/>
        <v>1.456</v>
      </c>
      <c r="H39" s="1"/>
      <c r="I39" s="1"/>
      <c r="J39" s="1"/>
      <c r="K39" s="1"/>
      <c r="L39" s="1"/>
    </row>
    <row r="40">
      <c r="A40" s="3" t="s">
        <v>70</v>
      </c>
      <c r="B40" s="6">
        <v>2.5</v>
      </c>
      <c r="C40" s="3" t="s">
        <v>6</v>
      </c>
      <c r="D40" s="3" t="s">
        <v>13</v>
      </c>
      <c r="E40" s="6">
        <v>5.0</v>
      </c>
      <c r="F40" s="3" t="s">
        <v>67</v>
      </c>
      <c r="G40" s="7" t="str">
        <f t="shared" si="1"/>
        <v>2.8</v>
      </c>
      <c r="H40" s="1"/>
      <c r="I40" s="1"/>
      <c r="J40" s="1"/>
      <c r="K40" s="1"/>
      <c r="L40" s="1"/>
    </row>
    <row r="41">
      <c r="A41" s="3" t="s">
        <v>64</v>
      </c>
      <c r="B41" s="6">
        <v>0.76</v>
      </c>
      <c r="C41" s="3" t="s">
        <v>6</v>
      </c>
      <c r="D41" s="3" t="s">
        <v>37</v>
      </c>
      <c r="E41" s="6">
        <v>5.0</v>
      </c>
      <c r="F41" s="3" t="s">
        <v>67</v>
      </c>
      <c r="G41" s="7" t="str">
        <f t="shared" si="1"/>
        <v>0.8512</v>
      </c>
      <c r="H41" s="1"/>
      <c r="I41" s="1"/>
      <c r="J41" s="1"/>
      <c r="K41" s="1"/>
      <c r="L41" s="1"/>
    </row>
    <row r="42">
      <c r="A42" s="3" t="s">
        <v>71</v>
      </c>
      <c r="B42" s="6">
        <v>2.5</v>
      </c>
      <c r="C42" s="3" t="s">
        <v>6</v>
      </c>
      <c r="D42" s="3" t="s">
        <v>13</v>
      </c>
      <c r="E42" s="6">
        <v>5.0</v>
      </c>
      <c r="F42" s="3" t="s">
        <v>72</v>
      </c>
      <c r="G42" s="7" t="str">
        <f t="shared" si="1"/>
        <v>2.8</v>
      </c>
      <c r="H42" s="1"/>
      <c r="I42" s="1"/>
      <c r="J42" s="1"/>
      <c r="K42" s="1"/>
      <c r="L42" s="1"/>
    </row>
    <row r="43">
      <c r="A43" s="3" t="s">
        <v>73</v>
      </c>
      <c r="B43" s="6">
        <v>1.8</v>
      </c>
      <c r="C43" s="3" t="s">
        <v>6</v>
      </c>
      <c r="D43" s="3" t="s">
        <v>13</v>
      </c>
      <c r="E43" s="6">
        <v>5.0</v>
      </c>
      <c r="F43" s="9" t="s">
        <v>72</v>
      </c>
      <c r="G43" s="7" t="str">
        <f t="shared" si="1"/>
        <v>2.016</v>
      </c>
      <c r="H43" s="1"/>
      <c r="I43" s="1"/>
      <c r="J43" s="1"/>
      <c r="K43" s="1"/>
      <c r="L43" s="1"/>
    </row>
    <row r="44">
      <c r="A44" s="3" t="s">
        <v>66</v>
      </c>
      <c r="B44" s="6">
        <v>1.0</v>
      </c>
      <c r="C44" s="3" t="s">
        <v>6</v>
      </c>
      <c r="D44" s="3" t="s">
        <v>37</v>
      </c>
      <c r="E44" s="6">
        <v>5.0</v>
      </c>
      <c r="F44" s="9" t="s">
        <v>72</v>
      </c>
      <c r="G44" s="7" t="str">
        <f t="shared" si="1"/>
        <v>1.12</v>
      </c>
      <c r="H44" s="1"/>
      <c r="I44" s="1"/>
      <c r="J44" s="1"/>
      <c r="K44" s="1"/>
      <c r="L44" s="1"/>
    </row>
    <row r="45">
      <c r="A45" s="3" t="s">
        <v>74</v>
      </c>
      <c r="B45" s="6">
        <v>34.0</v>
      </c>
      <c r="C45" s="3" t="s">
        <v>6</v>
      </c>
      <c r="D45" s="3" t="s">
        <v>31</v>
      </c>
      <c r="E45" s="6">
        <v>5.0</v>
      </c>
      <c r="F45" s="3" t="s">
        <v>72</v>
      </c>
      <c r="G45" s="7" t="str">
        <f t="shared" si="1"/>
        <v>38.08</v>
      </c>
      <c r="H45" s="1"/>
      <c r="I45" s="1"/>
      <c r="J45" s="1"/>
      <c r="K45" s="1"/>
      <c r="L45" s="1"/>
    </row>
    <row r="46">
      <c r="A46" s="3" t="s">
        <v>75</v>
      </c>
      <c r="B46" s="6">
        <v>4.55</v>
      </c>
      <c r="C46" s="3" t="s">
        <v>6</v>
      </c>
      <c r="D46" s="3" t="s">
        <v>13</v>
      </c>
      <c r="E46" s="6">
        <v>6.0</v>
      </c>
      <c r="F46" s="3" t="s">
        <v>72</v>
      </c>
      <c r="G46" s="7" t="str">
        <f t="shared" si="1"/>
        <v>5.096</v>
      </c>
      <c r="H46" s="1"/>
      <c r="I46" s="1"/>
      <c r="J46" s="1"/>
      <c r="K46" s="1"/>
      <c r="L46" s="1"/>
    </row>
    <row r="47">
      <c r="A47" s="3" t="s">
        <v>76</v>
      </c>
      <c r="B47" s="6">
        <v>5.0</v>
      </c>
      <c r="C47" s="3" t="s">
        <v>6</v>
      </c>
      <c r="D47" s="3" t="s">
        <v>37</v>
      </c>
      <c r="E47" s="6">
        <v>6.0</v>
      </c>
      <c r="F47" s="3" t="s">
        <v>77</v>
      </c>
      <c r="G47" s="7" t="str">
        <f t="shared" si="1"/>
        <v>5.6</v>
      </c>
      <c r="H47" s="1"/>
      <c r="I47" s="1"/>
      <c r="J47" s="1"/>
      <c r="K47" s="1"/>
      <c r="L47" s="1"/>
    </row>
    <row r="48">
      <c r="A48" s="3" t="s">
        <v>43</v>
      </c>
      <c r="B48" s="6">
        <v>8.0</v>
      </c>
      <c r="C48" s="3" t="s">
        <v>6</v>
      </c>
      <c r="D48" s="3" t="s">
        <v>13</v>
      </c>
      <c r="E48" s="6">
        <v>6.0</v>
      </c>
      <c r="F48" s="3" t="s">
        <v>77</v>
      </c>
      <c r="G48" s="7" t="str">
        <f t="shared" si="1"/>
        <v>8.96</v>
      </c>
      <c r="H48" s="1"/>
      <c r="I48" s="1"/>
      <c r="J48" s="1"/>
      <c r="K48" s="1"/>
      <c r="L48" s="1"/>
    </row>
    <row r="49">
      <c r="A49" s="3" t="s">
        <v>78</v>
      </c>
      <c r="B49" s="6">
        <v>12.7</v>
      </c>
      <c r="C49" s="3" t="s">
        <v>6</v>
      </c>
      <c r="D49" s="3" t="s">
        <v>31</v>
      </c>
      <c r="E49" s="6">
        <v>6.0</v>
      </c>
      <c r="F49" s="9" t="s">
        <v>77</v>
      </c>
      <c r="G49" s="7" t="str">
        <f t="shared" si="1"/>
        <v>14.224</v>
      </c>
      <c r="H49" s="1"/>
      <c r="I49" s="1"/>
      <c r="J49" s="1"/>
      <c r="K49" s="1"/>
      <c r="L49" s="1"/>
    </row>
    <row r="50">
      <c r="A50" s="3" t="s">
        <v>79</v>
      </c>
      <c r="B50" s="6">
        <v>9.0</v>
      </c>
      <c r="C50" s="3" t="s">
        <v>6</v>
      </c>
      <c r="D50" s="3" t="s">
        <v>7</v>
      </c>
      <c r="E50" s="6">
        <v>6.0</v>
      </c>
      <c r="F50" s="3" t="s">
        <v>80</v>
      </c>
      <c r="G50" s="7" t="str">
        <f t="shared" si="1"/>
        <v>10.08</v>
      </c>
      <c r="H50" s="1"/>
      <c r="I50" s="1"/>
      <c r="J50" s="1"/>
      <c r="K50" s="1"/>
      <c r="L50" s="1"/>
    </row>
    <row r="51">
      <c r="A51" s="3" t="s">
        <v>45</v>
      </c>
      <c r="B51" s="6">
        <v>8.0</v>
      </c>
      <c r="C51" s="3" t="s">
        <v>6</v>
      </c>
      <c r="D51" s="3" t="s">
        <v>13</v>
      </c>
      <c r="E51" s="6">
        <v>7.0</v>
      </c>
      <c r="F51" s="3" t="s">
        <v>77</v>
      </c>
      <c r="G51" s="7" t="str">
        <f t="shared" si="1"/>
        <v>8.96</v>
      </c>
      <c r="H51" s="1"/>
      <c r="I51" s="1"/>
      <c r="J51" s="1"/>
      <c r="K51" s="1"/>
      <c r="L51" s="1"/>
    </row>
    <row r="52">
      <c r="A52" s="3" t="s">
        <v>66</v>
      </c>
      <c r="B52" s="6">
        <v>1.5</v>
      </c>
      <c r="C52" s="3" t="s">
        <v>6</v>
      </c>
      <c r="D52" s="3" t="s">
        <v>37</v>
      </c>
      <c r="E52" s="6">
        <v>7.0</v>
      </c>
      <c r="F52" s="3" t="s">
        <v>81</v>
      </c>
      <c r="G52" s="7" t="str">
        <f t="shared" si="1"/>
        <v>1.68</v>
      </c>
      <c r="H52" s="1"/>
      <c r="I52" s="1"/>
      <c r="J52" s="1"/>
      <c r="K52" s="1"/>
      <c r="L52" s="1"/>
    </row>
    <row r="53">
      <c r="A53" s="3" t="s">
        <v>82</v>
      </c>
      <c r="B53" s="6">
        <v>0.9</v>
      </c>
      <c r="C53" s="3" t="s">
        <v>6</v>
      </c>
      <c r="D53" s="3" t="s">
        <v>7</v>
      </c>
      <c r="E53" s="6">
        <v>7.0</v>
      </c>
      <c r="F53" s="9" t="s">
        <v>81</v>
      </c>
      <c r="G53" s="7" t="str">
        <f t="shared" si="1"/>
        <v>1.008</v>
      </c>
      <c r="H53" s="1"/>
      <c r="I53" s="1"/>
      <c r="J53" s="1"/>
      <c r="K53" s="1"/>
      <c r="L53" s="1"/>
    </row>
    <row r="54">
      <c r="A54" s="3" t="s">
        <v>83</v>
      </c>
      <c r="B54" s="6">
        <v>9.3</v>
      </c>
      <c r="C54" s="3" t="s">
        <v>6</v>
      </c>
      <c r="D54" s="3" t="s">
        <v>13</v>
      </c>
      <c r="E54" s="6">
        <v>7.0</v>
      </c>
      <c r="F54" s="3" t="s">
        <v>84</v>
      </c>
      <c r="G54" s="7" t="str">
        <f t="shared" si="1"/>
        <v>10.416</v>
      </c>
      <c r="H54" s="1"/>
      <c r="I54" s="1"/>
      <c r="J54" s="1"/>
      <c r="K54" s="1"/>
      <c r="L54" s="1"/>
    </row>
    <row r="55">
      <c r="A55" s="3" t="s">
        <v>85</v>
      </c>
      <c r="B55" s="6">
        <v>1.57</v>
      </c>
      <c r="C55" s="3" t="s">
        <v>6</v>
      </c>
      <c r="D55" s="3" t="s">
        <v>37</v>
      </c>
      <c r="E55" s="6">
        <v>7.0</v>
      </c>
      <c r="F55" s="3" t="s">
        <v>84</v>
      </c>
      <c r="G55" s="7" t="str">
        <f t="shared" si="1"/>
        <v>1.7584</v>
      </c>
      <c r="H55" s="1"/>
      <c r="I55" s="1"/>
      <c r="J55" s="1"/>
      <c r="K55" s="1"/>
      <c r="L55" s="1"/>
    </row>
    <row r="56">
      <c r="A56" s="3" t="s">
        <v>86</v>
      </c>
      <c r="B56" s="6">
        <v>30.0</v>
      </c>
      <c r="C56" s="3" t="s">
        <v>6</v>
      </c>
      <c r="D56" s="3" t="s">
        <v>31</v>
      </c>
      <c r="E56" s="6">
        <v>7.0</v>
      </c>
      <c r="F56" s="3" t="s">
        <v>84</v>
      </c>
      <c r="G56" s="7" t="str">
        <f t="shared" si="1"/>
        <v>33.6</v>
      </c>
      <c r="H56" s="1"/>
      <c r="I56" s="1"/>
      <c r="J56" s="1"/>
      <c r="K56" s="1"/>
      <c r="L56" s="1"/>
    </row>
    <row r="57">
      <c r="A57" s="3" t="s">
        <v>87</v>
      </c>
      <c r="B57" s="6">
        <v>4.25</v>
      </c>
      <c r="C57" s="3" t="s">
        <v>6</v>
      </c>
      <c r="D57" s="3" t="s">
        <v>23</v>
      </c>
      <c r="E57" s="6">
        <v>8.0</v>
      </c>
      <c r="F57" s="3" t="s">
        <v>84</v>
      </c>
      <c r="G57" s="7" t="str">
        <f t="shared" si="1"/>
        <v>4.76</v>
      </c>
      <c r="H57" s="1"/>
      <c r="I57" s="1"/>
      <c r="J57" s="1"/>
      <c r="K57" s="1"/>
      <c r="L57" s="1"/>
    </row>
    <row r="58">
      <c r="A58" s="3" t="s">
        <v>64</v>
      </c>
      <c r="B58" s="6">
        <v>2.6</v>
      </c>
      <c r="C58" s="3" t="s">
        <v>6</v>
      </c>
      <c r="D58" s="3" t="s">
        <v>37</v>
      </c>
      <c r="E58" s="6">
        <v>8.0</v>
      </c>
      <c r="F58" s="3" t="s">
        <v>88</v>
      </c>
      <c r="G58" s="7" t="str">
        <f t="shared" si="1"/>
        <v>2.912</v>
      </c>
      <c r="H58" s="1"/>
      <c r="I58" s="1"/>
      <c r="J58" s="1"/>
      <c r="K58" s="1"/>
      <c r="L58" s="1"/>
    </row>
    <row r="59">
      <c r="A59" s="3" t="s">
        <v>89</v>
      </c>
      <c r="B59" s="6">
        <v>7.0</v>
      </c>
      <c r="C59" s="3" t="s">
        <v>6</v>
      </c>
      <c r="D59" s="3" t="s">
        <v>13</v>
      </c>
      <c r="E59" s="6">
        <v>8.0</v>
      </c>
      <c r="F59" s="3" t="s">
        <v>90</v>
      </c>
      <c r="G59" s="7" t="str">
        <f t="shared" si="1"/>
        <v>7.84</v>
      </c>
      <c r="H59" s="1"/>
      <c r="I59" s="1"/>
      <c r="J59" s="1"/>
      <c r="K59" s="1"/>
      <c r="L59" s="1"/>
    </row>
    <row r="60">
      <c r="A60" s="3" t="s">
        <v>91</v>
      </c>
      <c r="B60" s="6">
        <v>2.5</v>
      </c>
      <c r="C60" s="3" t="s">
        <v>6</v>
      </c>
      <c r="D60" s="3" t="s">
        <v>37</v>
      </c>
      <c r="E60" s="6">
        <v>8.0</v>
      </c>
      <c r="F60" s="3" t="s">
        <v>92</v>
      </c>
      <c r="G60" s="7" t="str">
        <f t="shared" si="1"/>
        <v>2.8</v>
      </c>
      <c r="H60" s="1"/>
      <c r="I60" s="1"/>
      <c r="J60" s="1"/>
      <c r="K60" s="1"/>
      <c r="L60" s="1"/>
    </row>
    <row r="61">
      <c r="A61" s="3" t="s">
        <v>93</v>
      </c>
      <c r="B61" s="6">
        <v>6.0</v>
      </c>
      <c r="C61" s="3" t="s">
        <v>6</v>
      </c>
      <c r="D61" s="3" t="s">
        <v>13</v>
      </c>
      <c r="E61" s="6">
        <v>8.0</v>
      </c>
      <c r="F61" s="3" t="s">
        <v>92</v>
      </c>
      <c r="G61" s="7" t="str">
        <f t="shared" si="1"/>
        <v>6.72</v>
      </c>
      <c r="H61" s="1"/>
      <c r="I61" s="1"/>
      <c r="J61" s="1"/>
      <c r="K61" s="1"/>
      <c r="L61" s="1"/>
    </row>
    <row r="62">
      <c r="A62" s="3" t="s">
        <v>94</v>
      </c>
      <c r="B62" s="6">
        <v>10.0</v>
      </c>
      <c r="C62" s="3" t="s">
        <v>6</v>
      </c>
      <c r="D62" s="3" t="s">
        <v>31</v>
      </c>
      <c r="E62" s="6">
        <v>8.0</v>
      </c>
      <c r="F62" s="3" t="s">
        <v>92</v>
      </c>
      <c r="G62" s="7" t="str">
        <f t="shared" si="1"/>
        <v>11.2</v>
      </c>
      <c r="H62" s="1"/>
      <c r="I62" s="1"/>
      <c r="J62" s="1"/>
      <c r="K62" s="1"/>
      <c r="L62" s="1"/>
    </row>
    <row r="63">
      <c r="A63" s="3" t="s">
        <v>45</v>
      </c>
      <c r="B63" s="6">
        <v>9.0</v>
      </c>
      <c r="C63" s="3" t="s">
        <v>6</v>
      </c>
      <c r="D63" s="3" t="s">
        <v>13</v>
      </c>
      <c r="E63" s="6">
        <v>9.0</v>
      </c>
      <c r="F63" s="3" t="s">
        <v>92</v>
      </c>
      <c r="G63" s="7" t="str">
        <f t="shared" si="1"/>
        <v>10.08</v>
      </c>
      <c r="H63" s="1"/>
      <c r="I63" s="1"/>
      <c r="J63" s="1"/>
      <c r="K63" s="1"/>
      <c r="L63" s="1"/>
    </row>
    <row r="64">
      <c r="A64" s="3" t="s">
        <v>95</v>
      </c>
      <c r="B64" s="11">
        <v>8.5</v>
      </c>
      <c r="C64" s="3" t="s">
        <v>6</v>
      </c>
      <c r="D64" s="3" t="s">
        <v>13</v>
      </c>
      <c r="E64" s="6">
        <v>9.0</v>
      </c>
      <c r="F64" s="3" t="s">
        <v>96</v>
      </c>
      <c r="G64" s="7" t="str">
        <f t="shared" si="1"/>
        <v>9.52</v>
      </c>
      <c r="H64" s="1"/>
      <c r="I64" s="1"/>
      <c r="J64" s="1"/>
      <c r="K64" s="1"/>
      <c r="L64" s="1"/>
    </row>
    <row r="65">
      <c r="A65" s="3" t="s">
        <v>97</v>
      </c>
      <c r="B65" s="6">
        <v>5.5</v>
      </c>
      <c r="C65" s="3" t="s">
        <v>6</v>
      </c>
      <c r="D65" s="3" t="s">
        <v>13</v>
      </c>
      <c r="E65" s="6">
        <v>9.0</v>
      </c>
      <c r="F65" s="3" t="s">
        <v>96</v>
      </c>
      <c r="G65" s="7" t="str">
        <f t="shared" si="1"/>
        <v>6.16</v>
      </c>
      <c r="H65" s="1"/>
      <c r="I65" s="1"/>
      <c r="J65" s="1"/>
      <c r="K65" s="1"/>
      <c r="L65" s="1"/>
    </row>
    <row r="66">
      <c r="A66" s="3" t="s">
        <v>98</v>
      </c>
      <c r="B66" s="6">
        <v>5.7</v>
      </c>
      <c r="C66" s="3" t="s">
        <v>6</v>
      </c>
      <c r="D66" s="3" t="s">
        <v>13</v>
      </c>
      <c r="E66" s="6">
        <v>9.0</v>
      </c>
      <c r="F66" s="3" t="s">
        <v>96</v>
      </c>
      <c r="G66" s="7" t="str">
        <f t="shared" si="1"/>
        <v>6.384</v>
      </c>
      <c r="H66" s="1"/>
      <c r="I66" s="1"/>
      <c r="J66" s="1"/>
      <c r="K66" s="1"/>
      <c r="L66" s="1"/>
    </row>
    <row r="67">
      <c r="A67" s="3" t="s">
        <v>99</v>
      </c>
      <c r="B67" s="6">
        <v>25.0</v>
      </c>
      <c r="C67" s="3" t="s">
        <v>6</v>
      </c>
      <c r="D67" s="3" t="s">
        <v>31</v>
      </c>
      <c r="E67" s="6">
        <v>9.0</v>
      </c>
      <c r="F67" s="3" t="s">
        <v>96</v>
      </c>
      <c r="G67" s="7" t="str">
        <f t="shared" si="1"/>
        <v>28</v>
      </c>
      <c r="H67" s="1"/>
      <c r="I67" s="1"/>
      <c r="J67" s="1"/>
      <c r="K67" s="1"/>
      <c r="L67" s="1"/>
    </row>
    <row r="68">
      <c r="A68" s="3" t="s">
        <v>100</v>
      </c>
      <c r="B68" s="6">
        <v>5.0</v>
      </c>
      <c r="C68" s="3" t="s">
        <v>6</v>
      </c>
      <c r="D68" s="3" t="s">
        <v>13</v>
      </c>
      <c r="E68" s="6">
        <v>10.0</v>
      </c>
      <c r="F68" s="3" t="s">
        <v>96</v>
      </c>
      <c r="G68" s="7" t="str">
        <f t="shared" si="1"/>
        <v>5.6</v>
      </c>
      <c r="H68" s="1"/>
      <c r="I68" s="1"/>
      <c r="J68" s="1"/>
      <c r="K68" s="1"/>
      <c r="L68" s="1"/>
    </row>
    <row r="69">
      <c r="A69" s="3" t="s">
        <v>101</v>
      </c>
      <c r="B69" s="6">
        <v>4.75</v>
      </c>
      <c r="C69" s="3" t="s">
        <v>6</v>
      </c>
      <c r="D69" s="3" t="s">
        <v>23</v>
      </c>
      <c r="E69" s="6">
        <v>10.0</v>
      </c>
      <c r="F69" s="3" t="s">
        <v>102</v>
      </c>
      <c r="G69" s="7" t="str">
        <f t="shared" si="1"/>
        <v>5.32</v>
      </c>
      <c r="H69" s="1"/>
      <c r="I69" s="1"/>
      <c r="J69" s="1"/>
      <c r="K69" s="1"/>
      <c r="L69" s="1"/>
    </row>
    <row r="70">
      <c r="A70" s="3" t="s">
        <v>103</v>
      </c>
      <c r="B70" s="6">
        <v>1.65</v>
      </c>
      <c r="C70" s="3" t="s">
        <v>6</v>
      </c>
      <c r="D70" s="3" t="s">
        <v>13</v>
      </c>
      <c r="E70" s="6">
        <v>10.0</v>
      </c>
      <c r="F70" s="3" t="s">
        <v>102</v>
      </c>
      <c r="G70" s="7" t="str">
        <f t="shared" si="1"/>
        <v>1.848</v>
      </c>
      <c r="H70" s="1"/>
      <c r="I70" s="1"/>
      <c r="J70" s="1"/>
      <c r="K70" s="1"/>
      <c r="L70" s="1"/>
    </row>
    <row r="71">
      <c r="A71" s="3" t="s">
        <v>104</v>
      </c>
      <c r="B71" s="6">
        <v>2.5</v>
      </c>
      <c r="C71" s="3" t="s">
        <v>6</v>
      </c>
      <c r="D71" s="3" t="s">
        <v>7</v>
      </c>
      <c r="E71" s="6">
        <v>10.0</v>
      </c>
      <c r="F71" s="3" t="s">
        <v>102</v>
      </c>
      <c r="G71" s="7" t="str">
        <f t="shared" si="1"/>
        <v>2.8</v>
      </c>
      <c r="H71" s="1"/>
      <c r="I71" s="1"/>
      <c r="J71" s="1"/>
      <c r="K71" s="1"/>
      <c r="L71" s="1"/>
    </row>
    <row r="72">
      <c r="A72" s="3" t="s">
        <v>105</v>
      </c>
      <c r="B72" s="6">
        <v>35.0</v>
      </c>
      <c r="C72" s="3" t="s">
        <v>6</v>
      </c>
      <c r="D72" s="3" t="s">
        <v>31</v>
      </c>
      <c r="E72" s="6">
        <v>10.0</v>
      </c>
      <c r="F72" s="3" t="s">
        <v>106</v>
      </c>
      <c r="G72" s="7" t="str">
        <f t="shared" si="1"/>
        <v>39.2</v>
      </c>
      <c r="H72" s="1"/>
      <c r="I72" s="1"/>
      <c r="J72" s="1"/>
      <c r="K72" s="1"/>
      <c r="L72" s="1"/>
    </row>
    <row r="73">
      <c r="A73" s="3" t="s">
        <v>107</v>
      </c>
      <c r="B73" s="6">
        <v>1.8</v>
      </c>
      <c r="C73" s="3" t="s">
        <v>6</v>
      </c>
      <c r="D73" s="3" t="s">
        <v>37</v>
      </c>
      <c r="E73" s="6">
        <v>11.0</v>
      </c>
      <c r="F73" s="3" t="s">
        <v>108</v>
      </c>
      <c r="G73" s="7" t="str">
        <f t="shared" si="1"/>
        <v>2.016</v>
      </c>
      <c r="H73" s="1"/>
      <c r="I73" s="1"/>
      <c r="J73" s="1"/>
      <c r="K73" s="1"/>
      <c r="L73" s="1"/>
    </row>
    <row r="74">
      <c r="A74" s="3" t="s">
        <v>109</v>
      </c>
      <c r="B74" s="6">
        <v>12.3</v>
      </c>
      <c r="C74" s="3" t="s">
        <v>6</v>
      </c>
      <c r="D74" s="3" t="s">
        <v>13</v>
      </c>
      <c r="E74" s="6">
        <v>11.0</v>
      </c>
      <c r="F74" s="3" t="s">
        <v>108</v>
      </c>
      <c r="G74" s="7" t="str">
        <f t="shared" si="1"/>
        <v>13.776</v>
      </c>
      <c r="H74" s="1"/>
      <c r="I74" s="1"/>
      <c r="J74" s="1"/>
      <c r="K74" s="1"/>
      <c r="L74" s="1"/>
    </row>
    <row r="75">
      <c r="A75" s="3" t="s">
        <v>110</v>
      </c>
      <c r="B75" s="6">
        <v>1.87</v>
      </c>
      <c r="C75" s="3" t="s">
        <v>6</v>
      </c>
      <c r="D75" s="3" t="s">
        <v>37</v>
      </c>
      <c r="E75" s="6">
        <v>11.0</v>
      </c>
      <c r="F75" s="3" t="s">
        <v>108</v>
      </c>
      <c r="G75" s="7" t="str">
        <f t="shared" si="1"/>
        <v>2.0944</v>
      </c>
      <c r="H75" s="1"/>
      <c r="I75" s="1"/>
      <c r="J75" s="1"/>
      <c r="K75" s="1"/>
      <c r="L75" s="1"/>
    </row>
    <row r="76">
      <c r="A76" s="3" t="s">
        <v>111</v>
      </c>
      <c r="B76" s="6">
        <v>40.0</v>
      </c>
      <c r="C76" s="3" t="s">
        <v>6</v>
      </c>
      <c r="D76" s="3" t="s">
        <v>31</v>
      </c>
      <c r="E76" s="6">
        <v>11.0</v>
      </c>
      <c r="F76" s="3" t="s">
        <v>108</v>
      </c>
      <c r="G76" s="7" t="str">
        <f t="shared" si="1"/>
        <v>44.8</v>
      </c>
      <c r="H76" s="1"/>
      <c r="I76" s="1"/>
      <c r="J76" s="1"/>
      <c r="K76" s="1"/>
      <c r="L76" s="1"/>
    </row>
    <row r="77">
      <c r="A77" s="3" t="s">
        <v>75</v>
      </c>
      <c r="B77" s="6">
        <v>8.1</v>
      </c>
      <c r="C77" s="3" t="s">
        <v>6</v>
      </c>
      <c r="D77" s="3" t="s">
        <v>13</v>
      </c>
      <c r="E77" s="6">
        <v>12.0</v>
      </c>
      <c r="F77" s="3" t="s">
        <v>72</v>
      </c>
      <c r="G77" s="7" t="str">
        <f t="shared" si="1"/>
        <v>9.072</v>
      </c>
      <c r="H77" s="1"/>
      <c r="I77" s="1"/>
      <c r="J77" s="1"/>
      <c r="K77" s="1"/>
      <c r="L77" s="1"/>
    </row>
    <row r="78">
      <c r="A78" s="3" t="s">
        <v>66</v>
      </c>
      <c r="B78" s="6">
        <v>1.0</v>
      </c>
      <c r="C78" s="3" t="s">
        <v>6</v>
      </c>
      <c r="D78" s="3" t="s">
        <v>37</v>
      </c>
      <c r="E78" s="6">
        <v>12.0</v>
      </c>
      <c r="F78" s="3" t="s">
        <v>72</v>
      </c>
      <c r="G78" s="7" t="str">
        <f t="shared" si="1"/>
        <v>1.12</v>
      </c>
      <c r="H78" s="1"/>
      <c r="I78" s="1"/>
      <c r="J78" s="1"/>
      <c r="K78" s="1"/>
      <c r="L78" s="1"/>
    </row>
    <row r="79">
      <c r="A79" s="3" t="s">
        <v>112</v>
      </c>
      <c r="B79" s="6">
        <v>3.0</v>
      </c>
      <c r="C79" s="3" t="s">
        <v>6</v>
      </c>
      <c r="D79" s="3" t="s">
        <v>13</v>
      </c>
      <c r="E79" s="6">
        <v>12.0</v>
      </c>
      <c r="F79" s="3" t="s">
        <v>72</v>
      </c>
      <c r="G79" s="7" t="str">
        <f t="shared" si="1"/>
        <v>3.36</v>
      </c>
      <c r="H79" s="1"/>
      <c r="I79" s="1"/>
      <c r="J79" s="1"/>
      <c r="K79" s="1"/>
      <c r="L79" s="1"/>
    </row>
    <row r="80">
      <c r="A80" s="3" t="s">
        <v>113</v>
      </c>
      <c r="B80" s="6">
        <v>1.3</v>
      </c>
      <c r="C80" s="3" t="s">
        <v>6</v>
      </c>
      <c r="D80" s="3" t="s">
        <v>13</v>
      </c>
      <c r="E80" s="6">
        <v>13.0</v>
      </c>
      <c r="F80" s="3" t="s">
        <v>114</v>
      </c>
      <c r="G80" s="7" t="str">
        <f t="shared" si="1"/>
        <v>1.456</v>
      </c>
      <c r="H80" s="1"/>
      <c r="I80" s="1"/>
      <c r="J80" s="1"/>
      <c r="K80" s="1"/>
      <c r="L80" s="1"/>
    </row>
    <row r="81">
      <c r="A81" s="3" t="s">
        <v>115</v>
      </c>
      <c r="B81" s="6">
        <v>4.3</v>
      </c>
      <c r="C81" s="3" t="s">
        <v>6</v>
      </c>
      <c r="D81" s="3" t="s">
        <v>37</v>
      </c>
      <c r="E81" s="6">
        <v>13.0</v>
      </c>
      <c r="F81" s="3" t="s">
        <v>114</v>
      </c>
      <c r="G81" s="7" t="str">
        <f t="shared" si="1"/>
        <v>4.816</v>
      </c>
      <c r="H81" s="1"/>
      <c r="I81" s="1"/>
      <c r="J81" s="1"/>
      <c r="K81" s="1"/>
      <c r="L81" s="1"/>
    </row>
    <row r="82">
      <c r="A82" s="3" t="s">
        <v>116</v>
      </c>
      <c r="B82" s="6">
        <v>0.5</v>
      </c>
      <c r="C82" s="3" t="s">
        <v>6</v>
      </c>
      <c r="D82" s="3" t="s">
        <v>117</v>
      </c>
      <c r="E82" s="6">
        <v>13.0</v>
      </c>
      <c r="F82" s="3" t="s">
        <v>114</v>
      </c>
      <c r="G82" s="7" t="str">
        <f t="shared" si="1"/>
        <v>0.56</v>
      </c>
      <c r="H82" s="1"/>
      <c r="I82" s="1"/>
      <c r="J82" s="1"/>
      <c r="K82" s="1"/>
      <c r="L82" s="1"/>
    </row>
    <row r="83">
      <c r="A83" s="1"/>
      <c r="B83" s="2"/>
      <c r="C83" s="1"/>
      <c r="D83" s="1"/>
      <c r="E83" s="2"/>
      <c r="F83" s="1"/>
      <c r="G83" s="7"/>
      <c r="H83" s="1"/>
      <c r="I83" s="1"/>
      <c r="J83" s="1"/>
      <c r="K83" s="1"/>
      <c r="L83" s="1"/>
    </row>
    <row r="84">
      <c r="A84" s="1"/>
      <c r="B84" s="2"/>
      <c r="C84" s="1"/>
      <c r="D84" s="1"/>
      <c r="E84" s="2"/>
      <c r="F84" s="1"/>
      <c r="G84" s="7"/>
      <c r="H84" s="1"/>
      <c r="I84" s="1"/>
      <c r="J84" s="1"/>
      <c r="K84" s="1"/>
      <c r="L84" s="1"/>
    </row>
    <row r="85">
      <c r="A85" s="1"/>
      <c r="B85" s="2"/>
      <c r="C85" s="1"/>
      <c r="D85" s="1"/>
      <c r="E85" s="2"/>
      <c r="F85" s="1"/>
      <c r="G85" s="7"/>
      <c r="H85" s="1"/>
      <c r="I85" s="1"/>
      <c r="J85" s="1"/>
      <c r="K85" s="1"/>
      <c r="L85" s="1"/>
    </row>
    <row r="86">
      <c r="A86" s="1"/>
      <c r="B86" s="2"/>
      <c r="C86" s="1"/>
      <c r="D86" s="1"/>
      <c r="E86" s="2"/>
      <c r="F86" s="1"/>
      <c r="G86" s="7"/>
      <c r="H86" s="1"/>
      <c r="I86" s="1"/>
      <c r="J86" s="1"/>
      <c r="K86" s="1"/>
      <c r="L86" s="1"/>
    </row>
    <row r="87">
      <c r="A87" s="1"/>
      <c r="B87" s="2"/>
      <c r="C87" s="1"/>
      <c r="D87" s="1"/>
      <c r="E87" s="2"/>
      <c r="F87" s="1"/>
      <c r="G87" s="7"/>
      <c r="H87" s="1"/>
      <c r="I87" s="1"/>
      <c r="J87" s="1"/>
      <c r="K87" s="1"/>
      <c r="L87" s="1"/>
    </row>
    <row r="88">
      <c r="A88" s="1"/>
      <c r="B88" s="2"/>
      <c r="C88" s="1"/>
      <c r="D88" s="1"/>
      <c r="E88" s="2"/>
      <c r="F88" s="1"/>
      <c r="G88" s="7"/>
      <c r="H88" s="1"/>
      <c r="I88" s="1"/>
      <c r="J88" s="1"/>
      <c r="K88" s="1"/>
      <c r="L88" s="1"/>
    </row>
  </sheetData>
  <drawing r:id="rId1"/>
</worksheet>
</file>